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cijerseyvillagetxus-my.sharepoint.com/personal/ableess_jerseyvillagetx_com/Documents/Transparency/"/>
    </mc:Choice>
  </mc:AlternateContent>
  <xr:revisionPtr revIDLastSave="253" documentId="13_ncr:1_{E12B1292-AF4C-4F7D-9B22-0050035BB6B1}" xr6:coauthVersionLast="47" xr6:coauthVersionMax="47" xr10:uidLastSave="{3D716B94-D2A6-47C9-8015-6F101681E099}"/>
  <bookViews>
    <workbookView xWindow="-14745" yWindow="-16320" windowWidth="29040" windowHeight="15720" xr2:uid="{00000000-000D-0000-FFFF-FFFF00000000}"/>
  </bookViews>
  <sheets>
    <sheet name="AVA vs AAL" sheetId="1" r:id="rId1"/>
    <sheet name="Additions and Deductions" sheetId="2" r:id="rId2"/>
    <sheet name="Contributions" sheetId="3" r:id="rId3"/>
    <sheet name="Summary Information" sheetId="5" r:id="rId4"/>
  </sheets>
  <definedNames>
    <definedName name="_xlchart.v1.0" hidden="1">'AVA vs AAL'!$A$15:$A$26</definedName>
    <definedName name="_xlchart.v1.1" hidden="1">'AVA vs AAL'!$B$1</definedName>
    <definedName name="_xlchart.v1.2" hidden="1">'AVA vs AAL'!$B$15:$B$26</definedName>
    <definedName name="_xlchart.v1.3" hidden="1">'AVA vs AAL'!$C$1</definedName>
    <definedName name="_xlchart.v1.4" hidden="1">'AVA vs AAL'!$C$15:$C$26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" l="1"/>
  <c r="B14" i="5"/>
  <c r="B13" i="5"/>
  <c r="B12" i="5"/>
  <c r="B11" i="5"/>
  <c r="B10" i="5"/>
  <c r="B9" i="5"/>
  <c r="G5" i="2"/>
  <c r="G7" i="2"/>
  <c r="G8" i="2" l="1"/>
  <c r="G14" i="2" l="1"/>
  <c r="J14" i="2" s="1"/>
  <c r="G13" i="2"/>
  <c r="J13" i="2" s="1"/>
  <c r="G12" i="2"/>
  <c r="J12" i="2" s="1"/>
  <c r="G11" i="2"/>
  <c r="J11" i="2" s="1"/>
  <c r="J10" i="2"/>
  <c r="J9" i="2"/>
</calcChain>
</file>

<file path=xl/sharedStrings.xml><?xml version="1.0" encoding="utf-8"?>
<sst xmlns="http://schemas.openxmlformats.org/spreadsheetml/2006/main" count="35" uniqueCount="32">
  <si>
    <t>Plan Year</t>
  </si>
  <si>
    <t>Additions</t>
  </si>
  <si>
    <t>Deductions</t>
  </si>
  <si>
    <t>Year</t>
  </si>
  <si>
    <t>Fiduciary Net Position (Jan 1)</t>
  </si>
  <si>
    <t>Net Investment Income Credited to Municipality</t>
  </si>
  <si>
    <t>Other Net Investment Income</t>
  </si>
  <si>
    <t>Employer Contributions</t>
  </si>
  <si>
    <t>Plan Member Contributions</t>
  </si>
  <si>
    <t>Administrative Expenses</t>
  </si>
  <si>
    <t>Other Activity</t>
  </si>
  <si>
    <t>Fiduciary Net Position (Dec 31)</t>
  </si>
  <si>
    <t>2014*</t>
  </si>
  <si>
    <t xml:space="preserve">*Due to a change in accounting practices, administrative expenses were not allocated prior to 2014. </t>
  </si>
  <si>
    <t>Actuarially Determined Contribution Rate</t>
  </si>
  <si>
    <t>Actual Total Contribution Rate</t>
  </si>
  <si>
    <t xml:space="preserve">Actuarially Determined Contribution Rate 
Versus 
Actual Total Contribution Rate 
</t>
  </si>
  <si>
    <t>Benefit Payments**</t>
  </si>
  <si>
    <t>**Including refunds of employee contributions</t>
  </si>
  <si>
    <t>***FNP may be off a dollar due to rounding</t>
  </si>
  <si>
    <t>Actuarial Value of Assets</t>
  </si>
  <si>
    <t>Actuarial Accrued Liability</t>
  </si>
  <si>
    <t>Amortization Period in years</t>
  </si>
  <si>
    <t>Funded Ratio</t>
  </si>
  <si>
    <t>TMRS Total Fund Return</t>
  </si>
  <si>
    <t>1 Year</t>
  </si>
  <si>
    <t>3 Years</t>
  </si>
  <si>
    <t>5 Years</t>
  </si>
  <si>
    <t>10 Years</t>
  </si>
  <si>
    <t>Unfunded Actuarial Accrued Liability as % of covered Payroll</t>
  </si>
  <si>
    <t>Assumed Rate of Return</t>
  </si>
  <si>
    <t>Information from GASB Letters Provided by TMRS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</si>
</sst>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44" fontId="0" fillId="0" borderId="0" xfId="1" applyFont="1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164" fontId="0" fillId="0" borderId="0" xfId="0" applyNumberFormat="1"/>
    <xf numFmtId="44" fontId="0" fillId="0" borderId="0" xfId="0" applyNumberFormat="1"/>
    <xf numFmtId="165" fontId="0" fillId="0" borderId="0" xfId="1" applyNumberFormat="1" applyFont="1"/>
    <xf numFmtId="0" fontId="0" fillId="0" borderId="0" xfId="0" applyAlignment="1">
      <alignment wrapText="1"/>
    </xf>
    <xf numFmtId="9" fontId="0" fillId="0" borderId="0" xfId="2" applyFont="1"/>
    <xf numFmtId="10" fontId="0" fillId="0" borderId="0" xfId="2" applyNumberFormat="1" applyFont="1"/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5" xfId="0" applyBorder="1"/>
    <xf numFmtId="0" fontId="2" fillId="0" borderId="10" xfId="0" applyFont="1" applyBorder="1" applyAlignment="1">
      <alignment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6" fontId="0" fillId="0" borderId="11" xfId="2" applyNumberFormat="1" applyFont="1" applyBorder="1"/>
    <xf numFmtId="166" fontId="0" fillId="0" borderId="12" xfId="2" applyNumberFormat="1" applyFont="1" applyBorder="1"/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6" xfId="0" applyBorder="1"/>
    <xf numFmtId="10" fontId="0" fillId="0" borderId="4" xfId="2" applyNumberFormat="1" applyFont="1" applyBorder="1"/>
    <xf numFmtId="10" fontId="0" fillId="0" borderId="5" xfId="2" applyNumberFormat="1" applyFont="1" applyBorder="1"/>
    <xf numFmtId="10" fontId="0" fillId="0" borderId="6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0" fillId="0" borderId="9" xfId="2" applyNumberFormat="1" applyFont="1" applyBorder="1"/>
    <xf numFmtId="10" fontId="0" fillId="0" borderId="11" xfId="2" applyNumberFormat="1" applyFont="1" applyBorder="1"/>
    <xf numFmtId="10" fontId="0" fillId="0" borderId="12" xfId="2" applyNumberFormat="1" applyFont="1" applyBorder="1"/>
    <xf numFmtId="165" fontId="0" fillId="0" borderId="0" xfId="1" applyNumberFormat="1" applyFont="1" applyAlignment="1">
      <alignment wrapText="1"/>
    </xf>
    <xf numFmtId="0" fontId="0" fillId="0" borderId="16" xfId="0" applyBorder="1"/>
    <xf numFmtId="0" fontId="0" fillId="0" borderId="17" xfId="0" applyBorder="1" applyAlignment="1">
      <alignment wrapText="1"/>
    </xf>
    <xf numFmtId="166" fontId="0" fillId="0" borderId="16" xfId="2" applyNumberFormat="1" applyFont="1" applyBorder="1"/>
    <xf numFmtId="166" fontId="0" fillId="0" borderId="16" xfId="2" applyNumberFormat="1" applyFont="1" applyBorder="1" applyAlignment="1">
      <alignment wrapText="1"/>
    </xf>
    <xf numFmtId="10" fontId="0" fillId="0" borderId="16" xfId="2" applyNumberFormat="1" applyFont="1" applyBorder="1" applyAlignment="1">
      <alignment wrapText="1"/>
    </xf>
    <xf numFmtId="0" fontId="0" fillId="0" borderId="16" xfId="0" applyBorder="1" applyAlignment="1">
      <alignment horizontal="left" wrapText="1"/>
    </xf>
    <xf numFmtId="165" fontId="0" fillId="0" borderId="16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165" fontId="0" fillId="0" borderId="5" xfId="1" applyNumberFormat="1" applyFont="1" applyBorder="1" applyAlignment="1">
      <alignment wrapText="1"/>
    </xf>
    <xf numFmtId="165" fontId="0" fillId="0" borderId="6" xfId="1" applyNumberFormat="1" applyFont="1" applyBorder="1" applyAlignment="1">
      <alignment wrapText="1"/>
    </xf>
    <xf numFmtId="165" fontId="0" fillId="0" borderId="11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11" xfId="1" applyNumberFormat="1" applyFont="1" applyFill="1" applyBorder="1"/>
    <xf numFmtId="165" fontId="0" fillId="0" borderId="4" xfId="1" applyNumberFormat="1" applyFont="1" applyFill="1" applyBorder="1"/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165" fontId="0" fillId="0" borderId="11" xfId="1" applyNumberFormat="1" applyFont="1" applyBorder="1" applyAlignment="1">
      <alignment wrapText="1"/>
    </xf>
    <xf numFmtId="165" fontId="1" fillId="0" borderId="11" xfId="1" applyNumberFormat="1" applyFont="1" applyBorder="1"/>
    <xf numFmtId="165" fontId="0" fillId="0" borderId="12" xfId="1" applyNumberFormat="1" applyFont="1" applyBorder="1" applyAlignment="1">
      <alignment wrapText="1"/>
    </xf>
    <xf numFmtId="165" fontId="0" fillId="0" borderId="7" xfId="1" applyNumberFormat="1" applyFont="1" applyBorder="1" applyAlignment="1">
      <alignment wrapText="1"/>
    </xf>
    <xf numFmtId="165" fontId="0" fillId="0" borderId="8" xfId="0" applyNumberFormat="1" applyBorder="1"/>
    <xf numFmtId="165" fontId="0" fillId="0" borderId="8" xfId="1" applyNumberFormat="1" applyFont="1" applyBorder="1" applyAlignment="1">
      <alignment wrapText="1"/>
    </xf>
    <xf numFmtId="165" fontId="0" fillId="0" borderId="9" xfId="1" applyNumberFormat="1" applyFont="1" applyBorder="1" applyAlignment="1">
      <alignment wrapText="1"/>
    </xf>
    <xf numFmtId="165" fontId="1" fillId="0" borderId="12" xfId="1" applyNumberFormat="1" applyFont="1" applyBorder="1"/>
    <xf numFmtId="165" fontId="0" fillId="0" borderId="0" xfId="0" applyNumberFormat="1"/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65" fontId="1" fillId="0" borderId="16" xfId="1" applyNumberFormat="1" applyFont="1" applyBorder="1" applyAlignment="1">
      <alignment wrapText="1"/>
    </xf>
    <xf numFmtId="165" fontId="1" fillId="0" borderId="4" xfId="1" applyNumberFormat="1" applyFont="1" applyBorder="1" applyAlignment="1">
      <alignment wrapText="1"/>
    </xf>
    <xf numFmtId="165" fontId="1" fillId="0" borderId="5" xfId="1" applyNumberFormat="1" applyFont="1" applyBorder="1" applyAlignment="1">
      <alignment wrapText="1"/>
    </xf>
    <xf numFmtId="165" fontId="1" fillId="0" borderId="6" xfId="1" applyNumberFormat="1" applyFont="1" applyBorder="1" applyAlignment="1">
      <alignment wrapText="1"/>
    </xf>
    <xf numFmtId="9" fontId="0" fillId="0" borderId="4" xfId="2" applyFont="1" applyBorder="1"/>
    <xf numFmtId="9" fontId="0" fillId="0" borderId="5" xfId="2" applyFont="1" applyBorder="1"/>
    <xf numFmtId="9" fontId="0" fillId="0" borderId="6" xfId="2" applyFont="1" applyBorder="1"/>
    <xf numFmtId="10" fontId="0" fillId="0" borderId="11" xfId="2" applyNumberFormat="1" applyFont="1" applyBorder="1" applyAlignment="1">
      <alignment wrapText="1"/>
    </xf>
    <xf numFmtId="9" fontId="0" fillId="0" borderId="18" xfId="2" applyFont="1" applyBorder="1" applyAlignment="1">
      <alignment wrapText="1"/>
    </xf>
    <xf numFmtId="10" fontId="0" fillId="0" borderId="18" xfId="2" applyNumberFormat="1" applyFont="1" applyBorder="1" applyAlignment="1">
      <alignment wrapText="1"/>
    </xf>
    <xf numFmtId="10" fontId="0" fillId="0" borderId="18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10" fontId="0" fillId="0" borderId="16" xfId="0" applyNumberFormat="1" applyBorder="1"/>
    <xf numFmtId="3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Actuarial Value of Assets </a:t>
            </a:r>
          </a:p>
          <a:p>
            <a:pPr>
              <a:defRPr/>
            </a:pPr>
            <a:r>
              <a:rPr lang="en-US"/>
              <a:t>vs. </a:t>
            </a:r>
          </a:p>
          <a:p>
            <a:pPr>
              <a:defRPr/>
            </a:pPr>
            <a:r>
              <a:rPr lang="en-US"/>
              <a:t>Actuarial Accrued Liability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 vs AAL'!$B$1</c:f>
              <c:strCache>
                <c:ptCount val="1"/>
                <c:pt idx="0">
                  <c:v>Actuarial Value of Assets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'AVA vs AAL'!$A$2:$A$13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'AVA vs AAL'!$B$2:$B$13</c:f>
              <c:numCache>
                <c:formatCode>_("$"* #,##0_);_("$"* \(#,##0\);_("$"* "-"??_);_(@_)</c:formatCode>
                <c:ptCount val="12"/>
                <c:pt idx="0">
                  <c:v>12021178</c:v>
                </c:pt>
                <c:pt idx="1">
                  <c:v>13217340</c:v>
                </c:pt>
                <c:pt idx="2">
                  <c:v>14620633</c:v>
                </c:pt>
                <c:pt idx="3">
                  <c:v>15868419</c:v>
                </c:pt>
                <c:pt idx="4">
                  <c:v>16936318</c:v>
                </c:pt>
                <c:pt idx="5">
                  <c:v>18161325</c:v>
                </c:pt>
                <c:pt idx="6">
                  <c:v>19656881</c:v>
                </c:pt>
                <c:pt idx="7">
                  <c:v>21024016</c:v>
                </c:pt>
                <c:pt idx="8">
                  <c:v>22803461</c:v>
                </c:pt>
                <c:pt idx="9">
                  <c:v>24583214</c:v>
                </c:pt>
                <c:pt idx="10">
                  <c:v>26515436</c:v>
                </c:pt>
                <c:pt idx="11" formatCode="&quot;$&quot;#,##0_);[Red]\(&quot;$&quot;#,##0\)">
                  <c:v>28325201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4-4441-A6B1-52379C61E7BB}"/>
            </c:ext>
          </c:extLst>
        </c:ser>
        <c:ser>
          <c:idx val="1"/>
          <c:order val="1"/>
          <c:tx>
            <c:strRef>
              <c:f>'AVA vs AAL'!$C$1</c:f>
              <c:strCache>
                <c:ptCount val="1"/>
                <c:pt idx="0">
                  <c:v>Actuarial Accrued Liability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'AVA vs AAL'!$A$2:$A$13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'AVA vs AAL'!$C$2:$C$13</c:f>
              <c:numCache>
                <c:formatCode>_("$"* #,##0_);_("$"* \(#,##0\);_("$"* "-"??_);_(@_)</c:formatCode>
                <c:ptCount val="12"/>
                <c:pt idx="0">
                  <c:v>16232853</c:v>
                </c:pt>
                <c:pt idx="1">
                  <c:v>17103285</c:v>
                </c:pt>
                <c:pt idx="2">
                  <c:v>18808863</c:v>
                </c:pt>
                <c:pt idx="3">
                  <c:v>19649872</c:v>
                </c:pt>
                <c:pt idx="4">
                  <c:v>20936882</c:v>
                </c:pt>
                <c:pt idx="5">
                  <c:v>22211672</c:v>
                </c:pt>
                <c:pt idx="6">
                  <c:v>23814748</c:v>
                </c:pt>
                <c:pt idx="7">
                  <c:v>24507823</c:v>
                </c:pt>
                <c:pt idx="8">
                  <c:v>26322661</c:v>
                </c:pt>
                <c:pt idx="9">
                  <c:v>28094661</c:v>
                </c:pt>
                <c:pt idx="10">
                  <c:v>30349489</c:v>
                </c:pt>
                <c:pt idx="11" formatCode="#,##0">
                  <c:v>32996875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4-4441-A6B1-52379C61E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976304"/>
        <c:axId val="1773975824"/>
      </c:lineChart>
      <c:catAx>
        <c:axId val="17739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975824"/>
        <c:crosses val="autoZero"/>
        <c:auto val="1"/>
        <c:lblAlgn val="ctr"/>
        <c:lblOffset val="100"/>
        <c:noMultiLvlLbl val="0"/>
      </c:catAx>
      <c:valAx>
        <c:axId val="177397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97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Actuarially Determined Contribution Rate </a:t>
            </a:r>
          </a:p>
          <a:p>
            <a:pPr>
              <a:defRPr/>
            </a:pPr>
            <a:r>
              <a:rPr lang="en-US"/>
              <a:t>Vs. </a:t>
            </a:r>
          </a:p>
          <a:p>
            <a:pPr>
              <a:defRPr/>
            </a:pPr>
            <a:r>
              <a:rPr lang="en-US"/>
              <a:t>Actual Total Contribution Rate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Contributions!$B$2</c:f>
              <c:strCache>
                <c:ptCount val="1"/>
                <c:pt idx="0">
                  <c:v>Actuarially Determined Contribution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Contributions!$A$3:$A$14</c15:sqref>
                  </c15:fullRef>
                </c:ext>
              </c:extLst>
              <c:f>(Contributions!$A$3:$A$6,Contributions!$A$8:$A$14)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Contributions!$B$3:$B$14</c15:sqref>
                  </c15:fullRef>
                </c:ext>
              </c:extLst>
              <c:f>(Contributions!$B$3:$B$6,Contributions!$B$8:$B$14)</c:f>
              <c:numCache>
                <c:formatCode>0.00%</c:formatCode>
                <c:ptCount val="11"/>
                <c:pt idx="0">
                  <c:v>0.1424</c:v>
                </c:pt>
                <c:pt idx="1">
                  <c:v>0.1411</c:v>
                </c:pt>
                <c:pt idx="2">
                  <c:v>0.1525</c:v>
                </c:pt>
                <c:pt idx="3">
                  <c:v>0.14879999999999999</c:v>
                </c:pt>
                <c:pt idx="4">
                  <c:v>0.15040000000000001</c:v>
                </c:pt>
                <c:pt idx="5">
                  <c:v>0.14729999999999999</c:v>
                </c:pt>
                <c:pt idx="6">
                  <c:v>0.14050000000000001</c:v>
                </c:pt>
                <c:pt idx="7">
                  <c:v>0.13750000000000001</c:v>
                </c:pt>
                <c:pt idx="8">
                  <c:v>0.13869999999999999</c:v>
                </c:pt>
                <c:pt idx="9">
                  <c:v>0.13969999999999999</c:v>
                </c:pt>
                <c:pt idx="10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3-4EC0-B87B-E12239080E16}"/>
            </c:ext>
          </c:extLst>
        </c:ser>
        <c:ser>
          <c:idx val="1"/>
          <c:order val="1"/>
          <c:tx>
            <c:strRef>
              <c:f>Contributions!$C$2</c:f>
              <c:strCache>
                <c:ptCount val="1"/>
                <c:pt idx="0">
                  <c:v>Actual Total Contribution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Contributions!$A$3:$A$14</c15:sqref>
                  </c15:fullRef>
                </c:ext>
              </c:extLst>
              <c:f>(Contributions!$A$3:$A$6,Contributions!$A$8:$A$14)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Contributions!$C$3:$C$14</c15:sqref>
                  </c15:fullRef>
                </c:ext>
              </c:extLst>
              <c:f>(Contributions!$C$3:$C$6,Contributions!$C$8:$C$14)</c:f>
              <c:numCache>
                <c:formatCode>0.00%</c:formatCode>
                <c:ptCount val="11"/>
                <c:pt idx="0">
                  <c:v>0.14399999999999999</c:v>
                </c:pt>
                <c:pt idx="1">
                  <c:v>0.14280000000000001</c:v>
                </c:pt>
                <c:pt idx="2">
                  <c:v>0.15429999999999999</c:v>
                </c:pt>
                <c:pt idx="3">
                  <c:v>0.15029999999999999</c:v>
                </c:pt>
                <c:pt idx="4">
                  <c:v>0.1522</c:v>
                </c:pt>
                <c:pt idx="5">
                  <c:v>0.1489</c:v>
                </c:pt>
                <c:pt idx="6">
                  <c:v>0.1424</c:v>
                </c:pt>
                <c:pt idx="7">
                  <c:v>0.13970000000000002</c:v>
                </c:pt>
                <c:pt idx="8">
                  <c:v>0.14099999999999999</c:v>
                </c:pt>
                <c:pt idx="9">
                  <c:v>0.14319999999999999</c:v>
                </c:pt>
                <c:pt idx="10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3-4EC0-B87B-E1223908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85296"/>
        <c:axId val="391485952"/>
      </c:lineChart>
      <c:catAx>
        <c:axId val="39148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485952"/>
        <c:crosses val="autoZero"/>
        <c:auto val="1"/>
        <c:lblAlgn val="ctr"/>
        <c:lblOffset val="100"/>
        <c:noMultiLvlLbl val="0"/>
      </c:catAx>
      <c:valAx>
        <c:axId val="3914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48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738186</xdr:colOff>
      <xdr:row>16</xdr:row>
      <xdr:rowOff>71437</xdr:rowOff>
    </xdr:from>
    <xdr:to>
      <xdr:col>10</xdr:col>
      <xdr:colOff>285749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0DC459-99B1-F019-1130-514D88F45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433386</xdr:colOff>
      <xdr:row>5</xdr:row>
      <xdr:rowOff>28574</xdr:rowOff>
    </xdr:from>
    <xdr:to>
      <xdr:col>14</xdr:col>
      <xdr:colOff>571500</xdr:colOff>
      <xdr:row>23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Jersey Villa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2F64"/>
      </a:accent1>
      <a:accent2>
        <a:srgbClr val="C02032"/>
      </a:accent2>
      <a:accent3>
        <a:srgbClr val="CC9F5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topLeftCell="A5" workbookViewId="0">
      <selection activeCell="N13" sqref="N13"/>
    </sheetView>
  </sheetViews>
  <sheetFormatPr defaultRowHeight="15" x14ac:dyDescent="0.25"/>
  <cols>
    <col min="2" max="3" width="15.28515625" bestFit="1" customWidth="1"/>
    <col min="4" max="4" width="12.85546875" customWidth="1"/>
    <col min="5" max="5" width="13.140625" customWidth="1"/>
  </cols>
  <sheetData>
    <row r="1" spans="1:3" ht="45" x14ac:dyDescent="0.25">
      <c r="A1" s="9" t="s">
        <v>0</v>
      </c>
      <c r="B1" s="9" t="s">
        <v>20</v>
      </c>
      <c r="C1" s="9" t="s">
        <v>21</v>
      </c>
    </row>
    <row r="2" spans="1:3" x14ac:dyDescent="0.25">
      <c r="A2">
        <v>2011</v>
      </c>
      <c r="B2" s="8">
        <v>12021178</v>
      </c>
      <c r="C2" s="8">
        <v>16232853</v>
      </c>
    </row>
    <row r="3" spans="1:3" x14ac:dyDescent="0.25">
      <c r="A3">
        <v>2012</v>
      </c>
      <c r="B3" s="8">
        <v>13217340</v>
      </c>
      <c r="C3" s="8">
        <v>17103285</v>
      </c>
    </row>
    <row r="4" spans="1:3" x14ac:dyDescent="0.25">
      <c r="A4">
        <v>2013</v>
      </c>
      <c r="B4" s="8">
        <v>14620633</v>
      </c>
      <c r="C4" s="8">
        <v>18808863</v>
      </c>
    </row>
    <row r="5" spans="1:3" x14ac:dyDescent="0.25">
      <c r="A5">
        <v>2014</v>
      </c>
      <c r="B5" s="8">
        <v>15868419</v>
      </c>
      <c r="C5" s="8">
        <v>19649872</v>
      </c>
    </row>
    <row r="6" spans="1:3" x14ac:dyDescent="0.25">
      <c r="A6">
        <v>2015</v>
      </c>
      <c r="B6" s="8">
        <v>16936318</v>
      </c>
      <c r="C6" s="8">
        <v>20936882</v>
      </c>
    </row>
    <row r="7" spans="1:3" x14ac:dyDescent="0.25">
      <c r="A7">
        <v>2016</v>
      </c>
      <c r="B7" s="8">
        <v>18161325</v>
      </c>
      <c r="C7" s="8">
        <v>22211672</v>
      </c>
    </row>
    <row r="8" spans="1:3" x14ac:dyDescent="0.25">
      <c r="A8" s="9">
        <v>2017</v>
      </c>
      <c r="B8" s="40">
        <v>19656881</v>
      </c>
      <c r="C8" s="40">
        <v>23814748</v>
      </c>
    </row>
    <row r="9" spans="1:3" x14ac:dyDescent="0.25">
      <c r="A9" s="9">
        <v>2018</v>
      </c>
      <c r="B9" s="40">
        <v>21024016</v>
      </c>
      <c r="C9" s="40">
        <v>24507823</v>
      </c>
    </row>
    <row r="10" spans="1:3" x14ac:dyDescent="0.25">
      <c r="A10" s="9">
        <v>2019</v>
      </c>
      <c r="B10" s="40">
        <v>22803461</v>
      </c>
      <c r="C10" s="40">
        <v>26322661</v>
      </c>
    </row>
    <row r="11" spans="1:3" x14ac:dyDescent="0.25">
      <c r="A11" s="9">
        <v>2020</v>
      </c>
      <c r="B11" s="40">
        <v>24583214</v>
      </c>
      <c r="C11" s="40">
        <v>28094661</v>
      </c>
    </row>
    <row r="12" spans="1:3" x14ac:dyDescent="0.25">
      <c r="A12" s="9">
        <v>2021</v>
      </c>
      <c r="B12" s="40">
        <v>26515436</v>
      </c>
      <c r="C12" s="40">
        <v>30349489</v>
      </c>
    </row>
    <row r="13" spans="1:3" x14ac:dyDescent="0.25">
      <c r="A13" s="9">
        <v>2022</v>
      </c>
      <c r="B13" s="93">
        <v>28325201</v>
      </c>
      <c r="C13" s="92">
        <v>32996875</v>
      </c>
    </row>
    <row r="14" spans="1:3" x14ac:dyDescent="0.25">
      <c r="B14" s="8"/>
      <c r="C14" s="8"/>
    </row>
    <row r="15" spans="1:3" x14ac:dyDescent="0.25">
      <c r="A15" s="9"/>
      <c r="B15" s="93"/>
      <c r="C15" s="92"/>
    </row>
    <row r="16" spans="1:3" x14ac:dyDescent="0.25">
      <c r="A16" s="9"/>
      <c r="B16" s="40"/>
      <c r="C16" s="40"/>
    </row>
    <row r="17" spans="1:3" x14ac:dyDescent="0.25">
      <c r="A17" s="9"/>
      <c r="B17" s="40"/>
      <c r="C17" s="40"/>
    </row>
    <row r="18" spans="1:3" x14ac:dyDescent="0.25">
      <c r="A18" s="9"/>
      <c r="B18" s="40"/>
      <c r="C18" s="40"/>
    </row>
    <row r="19" spans="1:3" x14ac:dyDescent="0.25">
      <c r="A19" s="9"/>
      <c r="B19" s="40"/>
      <c r="C19" s="40"/>
    </row>
    <row r="20" spans="1:3" x14ac:dyDescent="0.25">
      <c r="A20" s="9"/>
      <c r="B20" s="40"/>
      <c r="C20" s="40"/>
    </row>
    <row r="21" spans="1:3" x14ac:dyDescent="0.25">
      <c r="B21" s="8"/>
      <c r="C21" s="8"/>
    </row>
    <row r="22" spans="1:3" x14ac:dyDescent="0.25">
      <c r="B22" s="8"/>
      <c r="C22" s="8"/>
    </row>
    <row r="23" spans="1:3" x14ac:dyDescent="0.25">
      <c r="B23" s="8"/>
      <c r="C23" s="8"/>
    </row>
    <row r="24" spans="1:3" x14ac:dyDescent="0.25">
      <c r="B24" s="8"/>
      <c r="C24" s="8"/>
    </row>
    <row r="25" spans="1:3" x14ac:dyDescent="0.25">
      <c r="B25" s="8"/>
      <c r="C25" s="8"/>
    </row>
    <row r="26" spans="1:3" x14ac:dyDescent="0.25">
      <c r="B26" s="8"/>
      <c r="C26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A21" sqref="A21"/>
    </sheetView>
  </sheetViews>
  <sheetFormatPr defaultRowHeight="15" x14ac:dyDescent="0.25"/>
  <cols>
    <col min="2" max="2" width="15.140625" customWidth="1"/>
    <col min="3" max="3" width="17.5703125" customWidth="1"/>
    <col min="4" max="4" width="13.42578125" customWidth="1"/>
    <col min="5" max="5" width="15.7109375" customWidth="1"/>
    <col min="6" max="6" width="13.7109375" customWidth="1"/>
    <col min="7" max="7" width="14.28515625" bestFit="1" customWidth="1"/>
    <col min="8" max="8" width="15.140625" customWidth="1"/>
    <col min="9" max="9" width="9.28515625" bestFit="1" customWidth="1"/>
    <col min="10" max="10" width="17" customWidth="1"/>
    <col min="12" max="12" width="15.28515625" bestFit="1" customWidth="1"/>
  </cols>
  <sheetData>
    <row r="1" spans="1:12" ht="15.75" thickBot="1" x14ac:dyDescent="0.3">
      <c r="A1" s="3"/>
      <c r="B1" s="3"/>
      <c r="C1" s="82" t="s">
        <v>1</v>
      </c>
      <c r="D1" s="83"/>
      <c r="E1" s="83"/>
      <c r="F1" s="84"/>
      <c r="G1" s="82" t="s">
        <v>2</v>
      </c>
      <c r="H1" s="83"/>
      <c r="I1" s="84"/>
      <c r="J1" s="3"/>
    </row>
    <row r="2" spans="1:12" ht="45" x14ac:dyDescent="0.25">
      <c r="A2" s="17" t="s">
        <v>3</v>
      </c>
      <c r="B2" s="17" t="s">
        <v>4</v>
      </c>
      <c r="C2" s="13" t="s">
        <v>5</v>
      </c>
      <c r="D2" s="14" t="s">
        <v>6</v>
      </c>
      <c r="E2" s="14" t="s">
        <v>7</v>
      </c>
      <c r="F2" s="15" t="s">
        <v>8</v>
      </c>
      <c r="G2" s="13" t="s">
        <v>17</v>
      </c>
      <c r="H2" s="14" t="s">
        <v>9</v>
      </c>
      <c r="I2" s="15" t="s">
        <v>10</v>
      </c>
      <c r="J2" s="17" t="s">
        <v>11</v>
      </c>
    </row>
    <row r="3" spans="1:12" x14ac:dyDescent="0.25">
      <c r="A3" s="46">
        <v>2022</v>
      </c>
      <c r="B3" s="71">
        <v>28768504</v>
      </c>
      <c r="C3" s="73">
        <v>-2100508</v>
      </c>
      <c r="E3" s="73">
        <v>1069302</v>
      </c>
      <c r="F3" s="74">
        <v>539663</v>
      </c>
      <c r="G3" s="72">
        <v>1398810</v>
      </c>
      <c r="H3" s="73">
        <v>18172</v>
      </c>
      <c r="I3" s="74">
        <v>-21685</v>
      </c>
      <c r="J3" s="71">
        <v>26881664</v>
      </c>
    </row>
    <row r="4" spans="1:12" x14ac:dyDescent="0.25">
      <c r="A4" s="46">
        <v>2021</v>
      </c>
      <c r="B4" s="47">
        <v>25390226</v>
      </c>
      <c r="C4" s="72">
        <v>3310648</v>
      </c>
      <c r="D4" s="73"/>
      <c r="E4" s="73">
        <v>971783</v>
      </c>
      <c r="F4" s="74">
        <v>493112</v>
      </c>
      <c r="G4" s="72">
        <v>1382055</v>
      </c>
      <c r="H4" s="73">
        <v>15315</v>
      </c>
      <c r="I4" s="74">
        <v>105</v>
      </c>
      <c r="J4" s="71">
        <v>28768504</v>
      </c>
    </row>
    <row r="5" spans="1:12" x14ac:dyDescent="0.25">
      <c r="A5" s="46">
        <v>2020</v>
      </c>
      <c r="B5" s="71">
        <v>23437738</v>
      </c>
      <c r="C5" s="72">
        <v>1726613</v>
      </c>
      <c r="D5" s="73">
        <v>52525</v>
      </c>
      <c r="E5" s="73">
        <v>883991</v>
      </c>
      <c r="F5" s="74">
        <v>440423</v>
      </c>
      <c r="G5" s="72">
        <f>1031868+107234</f>
        <v>1139102</v>
      </c>
      <c r="H5" s="73">
        <v>11512</v>
      </c>
      <c r="I5" s="74">
        <v>449</v>
      </c>
      <c r="J5" s="71">
        <v>25390226</v>
      </c>
    </row>
    <row r="6" spans="1:12" x14ac:dyDescent="0.25">
      <c r="A6" s="46">
        <v>2019</v>
      </c>
      <c r="B6" s="47">
        <v>20034708</v>
      </c>
      <c r="C6" s="48">
        <v>3052238</v>
      </c>
      <c r="D6" s="49">
        <v>44275</v>
      </c>
      <c r="E6" s="49">
        <v>867530</v>
      </c>
      <c r="F6" s="50">
        <v>412261</v>
      </c>
      <c r="G6" s="48">
        <v>874561</v>
      </c>
      <c r="H6" s="49">
        <v>17501</v>
      </c>
      <c r="I6" s="50">
        <v>526</v>
      </c>
      <c r="J6" s="47">
        <v>23437738</v>
      </c>
    </row>
    <row r="7" spans="1:12" x14ac:dyDescent="0.25">
      <c r="A7" s="46">
        <v>2018</v>
      </c>
      <c r="B7" s="47">
        <v>20499343</v>
      </c>
      <c r="C7" s="48">
        <v>-623221</v>
      </c>
      <c r="D7" s="49">
        <v>9434</v>
      </c>
      <c r="E7" s="49">
        <v>830647</v>
      </c>
      <c r="F7" s="50">
        <v>386605</v>
      </c>
      <c r="G7" s="48">
        <f>881954+103202</f>
        <v>985156</v>
      </c>
      <c r="H7" s="49">
        <v>11868</v>
      </c>
      <c r="I7" s="50">
        <v>620</v>
      </c>
      <c r="J7" s="47">
        <v>20034708</v>
      </c>
      <c r="L7" s="67"/>
    </row>
    <row r="8" spans="1:12" x14ac:dyDescent="0.25">
      <c r="A8" s="46">
        <v>2017</v>
      </c>
      <c r="B8" s="47">
        <v>17831322</v>
      </c>
      <c r="C8" s="48">
        <v>2313117</v>
      </c>
      <c r="D8" s="49">
        <v>156708</v>
      </c>
      <c r="E8" s="49">
        <v>784097</v>
      </c>
      <c r="F8" s="50">
        <v>357569</v>
      </c>
      <c r="G8" s="48">
        <f>882881+45908+61226</f>
        <v>990015</v>
      </c>
      <c r="H8" s="49">
        <v>12808</v>
      </c>
      <c r="I8" s="50">
        <v>649</v>
      </c>
      <c r="J8" s="47">
        <v>20499343</v>
      </c>
      <c r="L8" s="67"/>
    </row>
    <row r="9" spans="1:12" x14ac:dyDescent="0.25">
      <c r="A9" s="19">
        <v>2016</v>
      </c>
      <c r="B9" s="51">
        <v>16599748</v>
      </c>
      <c r="C9" s="52">
        <v>1120508</v>
      </c>
      <c r="D9" s="53">
        <v>0</v>
      </c>
      <c r="E9" s="53">
        <v>730340</v>
      </c>
      <c r="F9" s="54">
        <v>343575</v>
      </c>
      <c r="G9" s="52">
        <v>949496</v>
      </c>
      <c r="H9" s="53">
        <v>12670</v>
      </c>
      <c r="I9" s="54">
        <v>683</v>
      </c>
      <c r="J9" s="51">
        <f t="shared" ref="J9:J14" si="0">B9+SUM(C9:F9)-SUM(G9:I9)</f>
        <v>17831322</v>
      </c>
      <c r="L9" s="7"/>
    </row>
    <row r="10" spans="1:12" x14ac:dyDescent="0.25">
      <c r="A10" s="19">
        <v>2015</v>
      </c>
      <c r="B10" s="51">
        <v>16534736</v>
      </c>
      <c r="C10" s="52">
        <v>24391</v>
      </c>
      <c r="D10" s="53">
        <v>0</v>
      </c>
      <c r="E10" s="53">
        <v>741645</v>
      </c>
      <c r="F10" s="54">
        <v>340427</v>
      </c>
      <c r="G10" s="52">
        <v>1025857</v>
      </c>
      <c r="H10" s="53">
        <v>14861</v>
      </c>
      <c r="I10" s="54">
        <v>734</v>
      </c>
      <c r="J10" s="51">
        <f t="shared" si="0"/>
        <v>16599747</v>
      </c>
      <c r="L10" s="7"/>
    </row>
    <row r="11" spans="1:12" x14ac:dyDescent="0.25">
      <c r="A11" s="19" t="s">
        <v>12</v>
      </c>
      <c r="B11" s="55">
        <v>15481567</v>
      </c>
      <c r="C11" s="56">
        <v>874811</v>
      </c>
      <c r="D11" s="57">
        <v>10952</v>
      </c>
      <c r="E11" s="57">
        <v>679660</v>
      </c>
      <c r="F11" s="58">
        <v>337066</v>
      </c>
      <c r="G11" s="56">
        <f>566110+166854+106350</f>
        <v>839314</v>
      </c>
      <c r="H11" s="57">
        <v>9246</v>
      </c>
      <c r="I11" s="58">
        <v>760</v>
      </c>
      <c r="J11" s="51">
        <f t="shared" si="0"/>
        <v>16534736</v>
      </c>
      <c r="L11" s="7"/>
    </row>
    <row r="12" spans="1:12" x14ac:dyDescent="0.25">
      <c r="A12" s="19">
        <v>2013</v>
      </c>
      <c r="B12" s="51">
        <v>13677213</v>
      </c>
      <c r="C12" s="52">
        <v>1327309</v>
      </c>
      <c r="D12" s="53"/>
      <c r="E12" s="53">
        <v>666922</v>
      </c>
      <c r="F12" s="54">
        <v>328562</v>
      </c>
      <c r="G12" s="52">
        <f>488337+59415+55850</f>
        <v>603602</v>
      </c>
      <c r="H12" s="53"/>
      <c r="I12" s="54"/>
      <c r="J12" s="51">
        <f t="shared" si="0"/>
        <v>15396404</v>
      </c>
      <c r="L12" s="7"/>
    </row>
    <row r="13" spans="1:12" x14ac:dyDescent="0.25">
      <c r="A13" s="18">
        <v>2012</v>
      </c>
      <c r="B13" s="59">
        <v>12163418</v>
      </c>
      <c r="C13" s="48">
        <v>1210212</v>
      </c>
      <c r="D13" s="49">
        <v>0</v>
      </c>
      <c r="E13" s="49">
        <v>660847</v>
      </c>
      <c r="F13" s="50">
        <v>327616</v>
      </c>
      <c r="G13" s="48">
        <f>415938+177686+90856</f>
        <v>684480</v>
      </c>
      <c r="H13" s="49"/>
      <c r="I13" s="50">
        <v>400</v>
      </c>
      <c r="J13" s="60">
        <f t="shared" si="0"/>
        <v>13677213</v>
      </c>
      <c r="L13" s="7"/>
    </row>
    <row r="14" spans="1:12" ht="15.75" thickBot="1" x14ac:dyDescent="0.3">
      <c r="A14" s="20">
        <v>2011</v>
      </c>
      <c r="B14" s="61">
        <v>11329992</v>
      </c>
      <c r="C14" s="62">
        <v>268260</v>
      </c>
      <c r="D14" s="63"/>
      <c r="E14" s="64">
        <v>709377</v>
      </c>
      <c r="F14" s="65">
        <v>318726</v>
      </c>
      <c r="G14" s="62">
        <f>328393+102114+32900</f>
        <v>463407</v>
      </c>
      <c r="H14" s="63"/>
      <c r="I14" s="65">
        <v>-471</v>
      </c>
      <c r="J14" s="66">
        <f t="shared" si="0"/>
        <v>12163419</v>
      </c>
      <c r="L14" s="7"/>
    </row>
    <row r="15" spans="1:12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B16" s="1"/>
      <c r="C16" s="1"/>
      <c r="D16" s="1"/>
      <c r="E16" s="1"/>
      <c r="F16" s="1"/>
      <c r="G16" s="1"/>
      <c r="H16" s="1"/>
      <c r="I16" s="1"/>
      <c r="J16" s="1"/>
    </row>
    <row r="18" spans="1:8" x14ac:dyDescent="0.25">
      <c r="A18" t="s">
        <v>13</v>
      </c>
    </row>
    <row r="19" spans="1:8" x14ac:dyDescent="0.25">
      <c r="A19" t="s">
        <v>18</v>
      </c>
    </row>
    <row r="20" spans="1:8" x14ac:dyDescent="0.25">
      <c r="A20" t="s">
        <v>19</v>
      </c>
    </row>
    <row r="21" spans="1:8" x14ac:dyDescent="0.25">
      <c r="A21" t="s">
        <v>31</v>
      </c>
      <c r="H21" s="6"/>
    </row>
  </sheetData>
  <mergeCells count="2">
    <mergeCell ref="C1:F1"/>
    <mergeCell ref="G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C14" sqref="C14"/>
    </sheetView>
  </sheetViews>
  <sheetFormatPr defaultRowHeight="15" x14ac:dyDescent="0.25"/>
  <cols>
    <col min="1" max="1" width="15.28515625" customWidth="1"/>
    <col min="2" max="2" width="21" customWidth="1"/>
    <col min="3" max="3" width="19.42578125" customWidth="1"/>
  </cols>
  <sheetData>
    <row r="1" spans="1:3" ht="81.75" customHeight="1" x14ac:dyDescent="0.25">
      <c r="A1" s="85" t="s">
        <v>16</v>
      </c>
      <c r="B1" s="85"/>
      <c r="C1" s="85"/>
    </row>
    <row r="2" spans="1:3" ht="45" x14ac:dyDescent="0.25">
      <c r="A2" s="2" t="s">
        <v>0</v>
      </c>
      <c r="B2" s="5" t="s">
        <v>14</v>
      </c>
      <c r="C2" s="5" t="s">
        <v>15</v>
      </c>
    </row>
    <row r="3" spans="1:3" x14ac:dyDescent="0.25">
      <c r="A3" s="4">
        <v>2013</v>
      </c>
      <c r="B3" s="11">
        <v>0.1424</v>
      </c>
      <c r="C3" s="11">
        <v>0.14399999999999999</v>
      </c>
    </row>
    <row r="4" spans="1:3" x14ac:dyDescent="0.25">
      <c r="A4" s="4">
        <v>2014</v>
      </c>
      <c r="B4" s="11">
        <v>0.1411</v>
      </c>
      <c r="C4" s="11">
        <v>0.14280000000000001</v>
      </c>
    </row>
    <row r="5" spans="1:3" x14ac:dyDescent="0.25">
      <c r="A5" s="4">
        <v>2015</v>
      </c>
      <c r="B5" s="11">
        <v>0.1525</v>
      </c>
      <c r="C5" s="11">
        <v>0.15429999999999999</v>
      </c>
    </row>
    <row r="6" spans="1:3" x14ac:dyDescent="0.25">
      <c r="A6" s="4">
        <v>2016</v>
      </c>
      <c r="B6" s="11">
        <v>0.14879999999999999</v>
      </c>
      <c r="C6" s="11">
        <v>0.15029999999999999</v>
      </c>
    </row>
    <row r="7" spans="1:3" x14ac:dyDescent="0.25">
      <c r="A7" s="4">
        <v>2017</v>
      </c>
      <c r="B7" s="11">
        <v>0.1535</v>
      </c>
      <c r="C7" s="11">
        <v>0.15509999999999999</v>
      </c>
    </row>
    <row r="8" spans="1:3" x14ac:dyDescent="0.25">
      <c r="A8" s="4">
        <v>2018</v>
      </c>
      <c r="B8" s="11">
        <v>0.15040000000000001</v>
      </c>
      <c r="C8" s="11">
        <v>0.1522</v>
      </c>
    </row>
    <row r="9" spans="1:3" x14ac:dyDescent="0.25">
      <c r="A9" s="4">
        <v>2019</v>
      </c>
      <c r="B9" s="11">
        <v>0.14729999999999999</v>
      </c>
      <c r="C9" s="11">
        <v>0.1489</v>
      </c>
    </row>
    <row r="10" spans="1:3" x14ac:dyDescent="0.25">
      <c r="A10" s="4">
        <v>2020</v>
      </c>
      <c r="B10" s="11">
        <v>0.14050000000000001</v>
      </c>
      <c r="C10" s="11">
        <v>0.1424</v>
      </c>
    </row>
    <row r="11" spans="1:3" x14ac:dyDescent="0.25">
      <c r="A11" s="4">
        <v>2021</v>
      </c>
      <c r="B11" s="11">
        <v>0.13750000000000001</v>
      </c>
      <c r="C11" s="11">
        <v>0.13970000000000002</v>
      </c>
    </row>
    <row r="12" spans="1:3" x14ac:dyDescent="0.25">
      <c r="A12" s="4">
        <v>2022</v>
      </c>
      <c r="B12" s="11">
        <v>0.13869999999999999</v>
      </c>
      <c r="C12" s="11">
        <v>0.14099999999999999</v>
      </c>
    </row>
    <row r="13" spans="1:3" x14ac:dyDescent="0.25">
      <c r="A13" s="4">
        <v>2023</v>
      </c>
      <c r="B13" s="11">
        <v>0.13969999999999999</v>
      </c>
      <c r="C13" s="11">
        <v>0.14319999999999999</v>
      </c>
    </row>
    <row r="14" spans="1:3" x14ac:dyDescent="0.25">
      <c r="A14" s="4">
        <v>2024</v>
      </c>
      <c r="B14" s="11">
        <v>0.14699999999999999</v>
      </c>
      <c r="C14" s="11">
        <v>0.14699999999999999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workbookViewId="0">
      <selection activeCell="K3" sqref="K3"/>
    </sheetView>
  </sheetViews>
  <sheetFormatPr defaultRowHeight="15" x14ac:dyDescent="0.25"/>
  <cols>
    <col min="2" max="2" width="13.5703125" customWidth="1"/>
    <col min="3" max="3" width="13.7109375" customWidth="1"/>
    <col min="9" max="9" width="13.7109375" customWidth="1"/>
    <col min="10" max="10" width="12.42578125" customWidth="1"/>
    <col min="11" max="11" width="13.85546875" customWidth="1"/>
  </cols>
  <sheetData>
    <row r="1" spans="1:11" ht="15" customHeight="1" thickBot="1" x14ac:dyDescent="0.3">
      <c r="D1" s="86" t="s">
        <v>24</v>
      </c>
      <c r="E1" s="87"/>
      <c r="F1" s="87"/>
      <c r="G1" s="88"/>
      <c r="H1" s="12"/>
      <c r="I1" s="12"/>
      <c r="J1" s="12"/>
    </row>
    <row r="2" spans="1:11" ht="90" x14ac:dyDescent="0.25">
      <c r="A2" s="21"/>
      <c r="B2" s="21" t="s">
        <v>23</v>
      </c>
      <c r="C2" s="27" t="s">
        <v>22</v>
      </c>
      <c r="D2" s="30" t="s">
        <v>25</v>
      </c>
      <c r="E2" s="16" t="s">
        <v>26</v>
      </c>
      <c r="F2" s="16" t="s">
        <v>27</v>
      </c>
      <c r="G2" s="31" t="s">
        <v>28</v>
      </c>
      <c r="H2" s="26" t="s">
        <v>30</v>
      </c>
      <c r="I2" s="26" t="s">
        <v>14</v>
      </c>
      <c r="J2" s="26" t="s">
        <v>15</v>
      </c>
      <c r="K2" s="26" t="s">
        <v>29</v>
      </c>
    </row>
    <row r="3" spans="1:11" x14ac:dyDescent="0.25">
      <c r="A3" s="41">
        <v>2022</v>
      </c>
      <c r="B3" s="91">
        <v>0.85799999999999998</v>
      </c>
      <c r="C3" s="42">
        <v>20.7</v>
      </c>
      <c r="D3" s="68">
        <v>-7.3499999999999996E-2</v>
      </c>
      <c r="E3" s="69">
        <v>4.1000000000000002E-2</v>
      </c>
      <c r="F3" s="69">
        <v>4.8099999999999997E-2</v>
      </c>
      <c r="G3" s="70">
        <v>5.9799999999999999E-2</v>
      </c>
      <c r="H3" s="45">
        <v>6.7500000000000004E-2</v>
      </c>
      <c r="I3" s="89"/>
      <c r="J3" s="90">
        <v>14.7</v>
      </c>
      <c r="K3" s="44">
        <f>4671674/7695308</f>
        <v>0.60708083419143199</v>
      </c>
    </row>
    <row r="4" spans="1:11" x14ac:dyDescent="0.25">
      <c r="A4" s="41">
        <v>2021</v>
      </c>
      <c r="B4" s="43">
        <v>0.874</v>
      </c>
      <c r="C4" s="42">
        <v>21.9</v>
      </c>
      <c r="D4" s="32">
        <v>0.12859999999999999</v>
      </c>
      <c r="E4" s="33">
        <v>0.1208</v>
      </c>
      <c r="F4" s="33">
        <v>9.2799999999999994E-2</v>
      </c>
      <c r="G4" s="34">
        <v>7.8200000000000006E-2</v>
      </c>
      <c r="H4" s="45">
        <v>6.7500000000000004E-2</v>
      </c>
      <c r="I4" s="38">
        <v>0.13750000000000001</v>
      </c>
      <c r="J4" s="11">
        <v>0.13970000000000002</v>
      </c>
      <c r="K4" s="44">
        <v>0.54400000000000004</v>
      </c>
    </row>
    <row r="5" spans="1:11" x14ac:dyDescent="0.25">
      <c r="A5" s="41">
        <v>2020</v>
      </c>
      <c r="B5" s="43">
        <v>0.875</v>
      </c>
      <c r="C5" s="42">
        <v>23.1</v>
      </c>
      <c r="D5" s="75">
        <v>7.6499999999999999E-2</v>
      </c>
      <c r="E5" s="76">
        <v>6.4600000000000005E-2</v>
      </c>
      <c r="F5" s="76">
        <v>7.9899999999999999E-2</v>
      </c>
      <c r="G5" s="77">
        <v>6.7400000000000002E-2</v>
      </c>
      <c r="H5" s="45">
        <v>6.7500000000000004E-2</v>
      </c>
      <c r="I5" s="78">
        <v>0.13869999999999999</v>
      </c>
      <c r="J5" s="79">
        <v>0.14099999999999999</v>
      </c>
      <c r="K5" s="45">
        <v>0.55800000000000005</v>
      </c>
    </row>
    <row r="6" spans="1:11" x14ac:dyDescent="0.25">
      <c r="A6" s="41">
        <v>2019</v>
      </c>
      <c r="B6" s="43">
        <v>0.86799999999999999</v>
      </c>
      <c r="C6" s="42">
        <v>24.1</v>
      </c>
      <c r="D6" s="32">
        <v>0.14960000000000001</v>
      </c>
      <c r="E6" s="33">
        <v>8.7499999999999994E-2</v>
      </c>
      <c r="F6" s="33">
        <v>6.7500000000000004E-2</v>
      </c>
      <c r="G6" s="34">
        <v>7.0699999999999999E-2</v>
      </c>
      <c r="H6" s="45">
        <v>6.7500000000000004E-2</v>
      </c>
      <c r="I6" s="78">
        <v>0.13750000000000001</v>
      </c>
      <c r="J6" s="80">
        <v>0.13969999999999999</v>
      </c>
      <c r="K6" s="45">
        <v>0.59799999999999998</v>
      </c>
    </row>
    <row r="7" spans="1:11" x14ac:dyDescent="0.25">
      <c r="A7" s="41">
        <v>2018</v>
      </c>
      <c r="B7" s="43">
        <v>0.85799999999999998</v>
      </c>
      <c r="C7" s="42">
        <v>25.1</v>
      </c>
      <c r="D7" s="32">
        <v>-2.1100000000000001E-2</v>
      </c>
      <c r="E7" s="33">
        <v>6.3100000000000003E-2</v>
      </c>
      <c r="F7" s="33">
        <v>5.2999999999999999E-2</v>
      </c>
      <c r="G7" s="34">
        <v>6.6299999999999998E-2</v>
      </c>
      <c r="H7" s="45">
        <v>6.7500000000000004E-2</v>
      </c>
      <c r="I7" s="78">
        <v>0.14050000000000001</v>
      </c>
      <c r="J7" s="80">
        <v>0.1424</v>
      </c>
      <c r="K7" s="45">
        <v>0.63100000000000001</v>
      </c>
    </row>
    <row r="8" spans="1:11" x14ac:dyDescent="0.25">
      <c r="A8" s="41">
        <v>2017</v>
      </c>
      <c r="B8" s="43">
        <v>0.82499999999999996</v>
      </c>
      <c r="C8" s="42">
        <v>26.1</v>
      </c>
      <c r="D8" s="68">
        <v>0.14269999999999999</v>
      </c>
      <c r="E8" s="69">
        <v>7.1900000000000006E-2</v>
      </c>
      <c r="F8" s="69">
        <v>7.46E-2</v>
      </c>
      <c r="G8" s="70">
        <v>6.7100000000000007E-2</v>
      </c>
      <c r="H8" s="45">
        <v>6.7500000000000004E-2</v>
      </c>
      <c r="I8" s="38">
        <v>0.15509999999999999</v>
      </c>
      <c r="J8" s="81">
        <v>0.15509999999999999</v>
      </c>
      <c r="K8" s="44">
        <v>0.81399999999999995</v>
      </c>
    </row>
    <row r="9" spans="1:11" x14ac:dyDescent="0.25">
      <c r="A9" s="22">
        <v>2016</v>
      </c>
      <c r="B9" s="24">
        <f>'AVA vs AAL'!B7/'AVA vs AAL'!C7</f>
        <v>0.81764781147497589</v>
      </c>
      <c r="C9" s="28">
        <v>27.1</v>
      </c>
      <c r="D9" s="32">
        <v>7.4200000000000002E-2</v>
      </c>
      <c r="E9" s="33">
        <v>4.5400000000000003E-2</v>
      </c>
      <c r="F9" s="33">
        <v>6.6500000000000004E-2</v>
      </c>
      <c r="G9" s="34">
        <v>6.0900000000000003E-2</v>
      </c>
      <c r="H9" s="38">
        <v>6.7500000000000004E-2</v>
      </c>
      <c r="I9" s="38">
        <v>0.15040000000000001</v>
      </c>
      <c r="J9" s="38">
        <v>0.14879999999999999</v>
      </c>
      <c r="K9" s="38">
        <v>0.82499999999999996</v>
      </c>
    </row>
    <row r="10" spans="1:11" x14ac:dyDescent="0.25">
      <c r="A10" s="22">
        <v>2015</v>
      </c>
      <c r="B10" s="24">
        <f>'AVA vs AAL'!B6/'AVA vs AAL'!C6</f>
        <v>0.80892264664814939</v>
      </c>
      <c r="C10" s="28">
        <v>28.1</v>
      </c>
      <c r="D10" s="32">
        <v>3.3999999999999998E-3</v>
      </c>
      <c r="E10" s="33">
        <v>5.2900000000000003E-2</v>
      </c>
      <c r="F10" s="33">
        <v>5.6300000000000003E-2</v>
      </c>
      <c r="G10" s="34">
        <v>5.4199999999999998E-2</v>
      </c>
      <c r="H10" s="38">
        <v>6.7500000000000004E-2</v>
      </c>
      <c r="I10" s="38">
        <v>0.1535</v>
      </c>
      <c r="J10" s="38">
        <v>0.1525</v>
      </c>
      <c r="K10" s="38">
        <v>0.82299999999999995</v>
      </c>
    </row>
    <row r="11" spans="1:11" x14ac:dyDescent="0.25">
      <c r="A11" s="22">
        <v>2014</v>
      </c>
      <c r="B11" s="24">
        <f>'AVA vs AAL'!B5/'AVA vs AAL'!C5</f>
        <v>0.80755839020223641</v>
      </c>
      <c r="C11" s="28">
        <v>28.9</v>
      </c>
      <c r="D11" s="32">
        <v>5.9900000000000002E-2</v>
      </c>
      <c r="E11" s="33">
        <v>8.5699999999999998E-2</v>
      </c>
      <c r="F11" s="33">
        <v>7.3999999999999996E-2</v>
      </c>
      <c r="G11" s="34">
        <v>6.4500000000000002E-2</v>
      </c>
      <c r="H11" s="38">
        <v>7.0000000000000007E-2</v>
      </c>
      <c r="I11" s="38">
        <v>0.14879999999999999</v>
      </c>
      <c r="J11" s="38">
        <v>0.1411</v>
      </c>
      <c r="K11" s="38">
        <v>0.78500000000000003</v>
      </c>
    </row>
    <row r="12" spans="1:11" x14ac:dyDescent="0.25">
      <c r="A12" s="22">
        <v>2013</v>
      </c>
      <c r="B12" s="24">
        <f>'AVA vs AAL'!B4/'AVA vs AAL'!C4</f>
        <v>0.77732678471845962</v>
      </c>
      <c r="C12" s="28">
        <v>30</v>
      </c>
      <c r="D12" s="32">
        <v>9.8599999999999993E-2</v>
      </c>
      <c r="E12" s="33">
        <v>7.3999999999999996E-2</v>
      </c>
      <c r="F12" s="33">
        <v>8.2900000000000001E-2</v>
      </c>
      <c r="G12" s="34">
        <v>7.1400000000000005E-2</v>
      </c>
      <c r="H12" s="38">
        <v>7.0000000000000007E-2</v>
      </c>
      <c r="I12" s="38">
        <v>0.1424</v>
      </c>
      <c r="J12" s="38">
        <v>0.1424</v>
      </c>
      <c r="K12" s="38">
        <v>0.89400000000000002</v>
      </c>
    </row>
    <row r="13" spans="1:11" x14ac:dyDescent="0.25">
      <c r="A13" s="22">
        <v>2012</v>
      </c>
      <c r="B13" s="24">
        <f>'AVA vs AAL'!B4/'AVA vs AAL'!C4</f>
        <v>0.77732678471845962</v>
      </c>
      <c r="C13" s="28">
        <v>25.1</v>
      </c>
      <c r="D13" s="32">
        <v>0.1011</v>
      </c>
      <c r="E13" s="33">
        <v>7.1300000000000002E-2</v>
      </c>
      <c r="F13" s="33">
        <v>5.9900000000000002E-2</v>
      </c>
      <c r="G13" s="34">
        <v>6.3200000000000006E-2</v>
      </c>
      <c r="H13" s="38">
        <v>7.0000000000000007E-2</v>
      </c>
      <c r="I13" s="38">
        <v>0.14119999999999999</v>
      </c>
      <c r="J13" s="38">
        <v>0.14119999999999999</v>
      </c>
      <c r="K13" s="38">
        <v>0.83</v>
      </c>
    </row>
    <row r="14" spans="1:11" ht="15.75" thickBot="1" x14ac:dyDescent="0.3">
      <c r="A14" s="23">
        <v>2011</v>
      </c>
      <c r="B14" s="25">
        <f>'AVA vs AAL'!B3/'AVA vs AAL'!C3</f>
        <v>0.77279540158513405</v>
      </c>
      <c r="C14" s="29">
        <v>26.1</v>
      </c>
      <c r="D14" s="35">
        <v>2.41E-2</v>
      </c>
      <c r="E14" s="36">
        <v>7.17E-2</v>
      </c>
      <c r="F14" s="36">
        <v>5.5399999999999998E-2</v>
      </c>
      <c r="G14" s="37">
        <v>6.9900000000000004E-2</v>
      </c>
      <c r="H14" s="39">
        <v>7.0000000000000007E-2</v>
      </c>
      <c r="I14" s="39"/>
      <c r="J14" s="39"/>
      <c r="K14" s="39">
        <v>0.92500000000000004</v>
      </c>
    </row>
    <row r="15" spans="1:11" x14ac:dyDescent="0.25">
      <c r="D15" s="10"/>
      <c r="E15" s="10"/>
      <c r="F15" s="10"/>
      <c r="G15" s="10"/>
      <c r="H15" s="10"/>
      <c r="I15" s="10"/>
      <c r="J15" s="10"/>
    </row>
  </sheetData>
  <mergeCells count="1">
    <mergeCell ref="D1:G1"/>
  </mergeCells>
  <pageMargins left="0.7" right="0.7" top="0.75" bottom="0.75" header="0.3" footer="0.3"/>
  <webPublishItems count="1">
    <webPublishItem id="13139" divId="Pensions_13139" sourceType="sheet" destinationFile="C:\Users\ableess\Desktop\pensions web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AVA vs AAL</vt:lpstr>
      <vt:lpstr>Additions and Deductions</vt:lpstr>
      <vt:lpstr>Contributions</vt:lpstr>
      <vt:lpstr>Summary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Austin Bleess</cp:lastModifiedBy>
  <dcterms:created xsi:type="dcterms:W3CDTF">2018-02-14T19:09:46Z</dcterms:created>
  <dcterms:modified xsi:type="dcterms:W3CDTF">2023-07-13T20:26:56Z</dcterms:modified>
</cp:coreProperties>
</file>